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<sst xmlns="http://schemas.openxmlformats.org/spreadsheetml/2006/main" count="698" uniqueCount="360">
  <si>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</si>
  <si>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</si>
  <si>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</si>
  <si>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</si>
  <si>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</si>
  <si>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</si>
  <si>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</si>
  <si>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</si>
  <si>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</si>
  <si>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</si>
  <si>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</si>
  <si>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</si>
  <si>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</si>
  <si>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</si>
  <si>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</si>
  <si>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</si>
  <si>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</si>
  <si>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</si>
  <si>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</si>
  <si>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</si>
  <si>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</si>
  <si>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</si>
  <si>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</si>
  <si>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</si>
  <si>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</si>
  <si>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</si>
  <si>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</si>
  <si>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</si>
  <si>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</si>
  <si>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</si>
  <si>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</si>
  <si>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</si>
  <si>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</si>
  <si>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</si>
  <si>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</si>
  <si>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</si>
  <si>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</si>
  <si>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</si>
  <si>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</si>
  <si>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</si>
  <si>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</si>
  <si>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</si>
  <si>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</si>
  <si>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</si>
  <si>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</si>
  <si>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</si>
  <si>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</si>
  <si>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</si>
  <si>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</si>
  <si>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</si>
  <si>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</si>
  <si>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</si>
  <si>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</si>
  <si>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</si>
  <si>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</si>
  <si>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</si>
  <si>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</si>
  <si>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</si>
  <si>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</si>
  <si>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</si>
  <si>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</si>
  <si>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</si>
  <si>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</si>
  <si>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</si>
  <si>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</si>
  <si>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</si>
  <si>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</si>
  <si>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</si>
  <si>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</si>
  <si>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</si>
  <si>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</si>
  <si>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</si>
  <si>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</si>
  <si>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</si>
  <si>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</si>
  <si>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</si>
  <si>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</si>
  <si>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</si>
  <si>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</si>
  <si>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</si>
  <si>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</si>
  <si>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</si>
  <si>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</si>
  <si>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</si>
  <si>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</si>
  <si>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</si>
  <si>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</si>
  <si>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</si>
  <si>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</si>
  <si>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</si>
  <si>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</si>
  <si>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</si>
  <si>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</si>
  <si>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</si>
  <si>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</si>
  <si>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</si>
  <si>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</si>
  <si>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</si>
  <si>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</si>
  <si>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</si>
  <si>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</si>
  <si>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</si>
  <si>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</si>
  <si>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</si>
  <si>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</si>
  <si>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</si>
  <si>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</si>
  <si>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</si>
  <si>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</si>
  <si>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</si>
  <si>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</si>
  <si>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</si>
  <si>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</si>
  <si>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</si>
  <si>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</si>
  <si>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</si>
  <si>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</si>
  <si>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</si>
  <si>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</si>
  <si>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</si>
  <si>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</si>
  <si>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</si>
  <si>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</si>
  <si>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</si>
  <si>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</si>
  <si>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</si>
  <si>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</si>
  <si>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</si>
  <si>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</si>
  <si>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</si>
  <si>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</si>
  <si>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</si>
  <si>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</si>
  <si>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</si>
  <si>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</si>
  <si>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</si>
  <si>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</si>
  <si>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</si>
  <si>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</si>
  <si>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</si>
  <si>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</si>
  <si>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</si>
  <si>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</si>
  <si>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</si>
  <si>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</si>
  <si>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</si>
  <si>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</si>
  <si>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</si>
  <si>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</si>
  <si>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</si>
  <si>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</si>
  <si>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</si>
  <si>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</si>
  <si>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</si>
  <si>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</si>
  <si>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</si>
  <si>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</si>
  <si>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</si>
  <si>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</si>
  <si>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</si>
  <si>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</si>
  <si>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</si>
  <si>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</si>
  <si>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</si>
  <si>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</si>
  <si>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</si>
  <si>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</si>
  <si>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</si>
  <si>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</si>
  <si>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</si>
  <si>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</si>
  <si>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</si>
  <si>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</si>
  <si>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</si>
  <si>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</si>
  <si>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</si>
  <si>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</si>
  <si>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</si>
  <si>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</si>
  <si>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</si>
  <si>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</si>
  <si>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</si>
  <si>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</si>
  <si>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</si>
  <si>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</si>
  <si>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</si>
  <si>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</si>
  <si>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</si>
  <si>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</si>
  <si>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</si>
  <si>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</si>
  <si>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</si>
  <si>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</si>
  <si>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</si>
  <si>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</si>
  <si>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</si>
  <si>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</si>
  <si>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</si>
  <si>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</si>
  <si>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</si>
  <si>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</si>
  <si>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</si>
  <si>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</si>
  <si>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</si>
  <si>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</si>
  <si>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</si>
  <si>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</si>
  <si>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</si>
  <si>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</si>
  <si>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</si>
  <si>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</si>
  <si>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</si>
  <si>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</si>
  <si>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</si>
  <si>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</si>
  <si>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</si>
  <si>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</si>
  <si>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</si>
  <si>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</si>
  <si>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</si>
  <si>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</si>
  <si>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</si>
  <si>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</si>
  <si>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</si>
  <si>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</si>
  <si>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</si>
  <si>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</si>
  <si>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</si>
  <si>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</si>
  <si>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</si>
  <si>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</si>
  <si>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</si>
  <si>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</si>
  <si>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</si>
  <si>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</si>
  <si>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</si>
  <si>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</si>
  <si>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</si>
  <si>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</si>
  <si>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</si>
  <si>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</si>
  <si>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</si>
  <si>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</si>
  <si>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</si>
  <si>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</si>
  <si>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</si>
  <si>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</si>
  <si>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</si>
  <si>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</si>
  <si>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</si>
  <si>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</si>
  <si>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</si>
  <si>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</si>
  <si>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</si>
  <si>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</si>
  <si>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</si>
  <si>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</si>
  <si>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</si>
  <si>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</si>
  <si>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</si>
  <si>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</si>
  <si>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</si>
  <si>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</si>
  <si>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</si>
  <si>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</si>
  <si>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</si>
  <si>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</si>
  <si>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</si>
  <si>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</si>
  <si>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</si>
  <si>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</si>
  <si>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</si>
  <si>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</si>
  <si>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</si>
  <si>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</si>
  <si>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</si>
  <si>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</si>
  <si>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</si>
  <si>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</si>
  <si>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</si>
  <si>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</si>
  <si>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</si>
  <si>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</si>
  <si>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</si>
  <si>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</si>
  <si>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</si>
  <si>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</si>
  <si>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</si>
  <si>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</si>
  <si>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</si>
  <si>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</si>
  <si>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</si>
  <si>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</si>
  <si>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</si>
  <si>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</si>
  <si>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</si>
  <si>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</si>
  <si>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</si>
  <si>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</si>
  <si>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</si>
  <si>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</si>
  <si>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</si>
  <si>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</si>
  <si>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</si>
  <si>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</si>
  <si>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</si>
  <si>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</si>
  <si>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</si>
  <si>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</si>
  <si>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</si>
  <si>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</si>
  <si>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</si>
  <si>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</si>
  <si>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</si>
  <si>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</si>
  <si>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</si>
  <si>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</si>
  <si>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</si>
  <si>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</si>
  <si>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</si>
  <si>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</si>
  <si>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</si>
  <si>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</si>
  <si>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</si>
  <si>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</si>
  <si>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</si>
  <si>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</si>
  <si>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</si>
  <si>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</si>
  <si>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</si>
  <si>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</si>
  <si>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</si>
  <si>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</si>
  <si>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</si>
  <si>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</si>
  <si>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</si>
  <si>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</si>
  <si>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</si>
  <si>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</si>
  <si>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</si>
  <si>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</si>
  <si>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</si>
  <si>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</si>
  <si>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</si>
  <si>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</si>
  <si>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</si>
  <si>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</si>
  <si>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</si>
  <si>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</si>
  <si>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</si>
  <si>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</si>
  <si>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</si>
  <si>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</si>
  <si>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</si>
  <si>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</si>
  <si>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</si>
  <si>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</si>
  <si>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</si>
  <si>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     на  "05"  жовтня  2020 р.</t>
  </si>
  <si>
    <r>
      <t>"</t>
    </r>
    <r>
      <rPr>
        <u val="single"/>
        <sz val="20"/>
        <rFont val="Arial Cyr"/>
        <family val="0"/>
      </rPr>
      <t xml:space="preserve">    02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</si>
</sst>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4.emf" /><Relationship Id="rId3" Type="http://schemas.openxmlformats.org/officeDocument/2006/relationships/image" Target="../media/image20.emf" /><Relationship Id="rId4" Type="http://schemas.openxmlformats.org/officeDocument/2006/relationships/image" Target="../media/image23.emf" /><Relationship Id="rId5" Type="http://schemas.openxmlformats.org/officeDocument/2006/relationships/image" Target="../media/image22.emf" /><Relationship Id="rId6" Type="http://schemas.openxmlformats.org/officeDocument/2006/relationships/image" Target="../media/image21.emf" /><Relationship Id="rId7" Type="http://schemas.openxmlformats.org/officeDocument/2006/relationships/image" Target="../media/image1.emf" /><Relationship Id="rId8" Type="http://schemas.openxmlformats.org/officeDocument/2006/relationships/image" Target="../media/image25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6.emf" /><Relationship Id="rId12" Type="http://schemas.openxmlformats.org/officeDocument/2006/relationships/image" Target="../media/image18.emf" /><Relationship Id="rId13" Type="http://schemas.openxmlformats.org/officeDocument/2006/relationships/image" Target="../media/image35.emf" /><Relationship Id="rId14" Type="http://schemas.openxmlformats.org/officeDocument/2006/relationships/image" Target="../media/image34.emf" /><Relationship Id="rId15" Type="http://schemas.openxmlformats.org/officeDocument/2006/relationships/image" Target="../media/image33.emf" /><Relationship Id="rId16" Type="http://schemas.openxmlformats.org/officeDocument/2006/relationships/image" Target="../media/image32.emf" /><Relationship Id="rId17" Type="http://schemas.openxmlformats.org/officeDocument/2006/relationships/image" Target="../media/image31.emf" /><Relationship Id="rId18" Type="http://schemas.openxmlformats.org/officeDocument/2006/relationships/image" Target="../media/image30.emf" /><Relationship Id="rId19" Type="http://schemas.openxmlformats.org/officeDocument/2006/relationships/image" Target="../media/image17.emf" /><Relationship Id="rId20" Type="http://schemas.openxmlformats.org/officeDocument/2006/relationships/image" Target="../media/image29.emf" /><Relationship Id="rId21" Type="http://schemas.openxmlformats.org/officeDocument/2006/relationships/image" Target="../media/image28.emf" /><Relationship Id="rId22" Type="http://schemas.openxmlformats.org/officeDocument/2006/relationships/image" Target="../media/image27.emf" /><Relationship Id="rId23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18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17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J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170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173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184</v>
      </c>
      <c r="AI1" s="303"/>
      <c r="AJ1" s="303"/>
      <c r="AK1" s="303"/>
      <c r="AL1" s="303"/>
      <c r="AM1" s="303"/>
      <c r="AN1" s="303"/>
      <c r="AR1" s="61" t="s">
        <v>14</v>
      </c>
      <c r="AS1" s="61" t="s">
        <v>7</v>
      </c>
      <c r="AT1" s="61" t="s">
        <v>15</v>
      </c>
      <c r="AU1" s="61" t="s">
        <v>258</v>
      </c>
      <c r="AV1" s="61" t="s">
        <v>16</v>
      </c>
      <c r="AW1" s="61" t="s">
        <v>4</v>
      </c>
      <c r="AX1" s="61" t="s">
        <v>18</v>
      </c>
      <c r="AY1" s="61" t="s">
        <v>259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136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329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245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332</v>
      </c>
      <c r="CI1" s="61" t="s">
        <v>48</v>
      </c>
      <c r="CJ1" s="61" t="s">
        <v>49</v>
      </c>
      <c r="CK1" s="61" t="s">
        <v>333</v>
      </c>
      <c r="CL1" s="61" t="s">
        <v>75</v>
      </c>
      <c r="CM1" s="61" t="s">
        <v>51</v>
      </c>
      <c r="CN1" s="61" t="s">
        <v>357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351</v>
      </c>
      <c r="CT1" s="61" t="s">
        <v>347</v>
      </c>
      <c r="CU1" s="61" t="s">
        <v>323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314</v>
      </c>
      <c r="DE1" s="61" t="s">
        <v>76</v>
      </c>
      <c r="DF1" s="61" t="s">
        <v>84</v>
      </c>
      <c r="DG1" s="61" t="s">
        <v>350</v>
      </c>
      <c r="DH1" s="61" t="s">
        <v>104</v>
      </c>
      <c r="DI1" s="61" t="s">
        <v>117</v>
      </c>
      <c r="DJ1" s="61" t="s">
        <v>151</v>
      </c>
      <c r="DK1" s="61" t="s">
        <v>124</v>
      </c>
      <c r="DL1" s="61" t="s">
        <v>140</v>
      </c>
      <c r="DM1" s="61" t="s">
        <v>348</v>
      </c>
      <c r="DN1" s="61" t="s">
        <v>319</v>
      </c>
      <c r="DO1" s="61" t="s">
        <v>288</v>
      </c>
      <c r="DP1" s="61" t="s">
        <v>107</v>
      </c>
      <c r="DQ1" s="61" t="s">
        <v>313</v>
      </c>
      <c r="DR1" s="61" t="s">
        <v>205</v>
      </c>
      <c r="DS1" s="61" t="s">
        <v>206</v>
      </c>
      <c r="DT1" s="61" t="s">
        <v>207</v>
      </c>
      <c r="DU1" s="61" t="s">
        <v>208</v>
      </c>
      <c r="DV1" s="61" t="s">
        <v>209</v>
      </c>
      <c r="DW1" s="61" t="s">
        <v>210</v>
      </c>
      <c r="DX1" s="61" t="s">
        <v>257</v>
      </c>
      <c r="DY1" s="61" t="s">
        <v>289</v>
      </c>
    </row>
    <row r="2" spans="1:128" ht="21" customHeight="1">
      <c r="A2" s="222" t="s">
        <v>171</v>
      </c>
      <c r="B2" s="223"/>
      <c r="C2" s="236" t="s">
        <v>172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185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195</v>
      </c>
      <c r="G4" s="236"/>
      <c r="H4" s="236" t="s">
        <v>196</v>
      </c>
      <c r="I4" s="236"/>
      <c r="J4" s="236"/>
      <c r="K4" s="236" t="s">
        <v>197</v>
      </c>
      <c r="L4" s="236"/>
      <c r="M4" s="236"/>
      <c r="N4" s="236" t="s">
        <v>198</v>
      </c>
      <c r="O4" s="236"/>
      <c r="P4" s="236"/>
      <c r="Q4" s="236"/>
      <c r="R4" s="236"/>
      <c r="S4" s="236"/>
      <c r="T4" s="6"/>
      <c r="U4" s="293" t="s">
        <v>174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318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192</v>
      </c>
      <c r="D6" s="285"/>
      <c r="E6" s="285"/>
      <c r="F6" s="286">
        <f>AVERAGE(завтракл,обідл,ужинл)</f>
        <v>28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358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359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71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193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216</v>
      </c>
      <c r="Y9" s="301"/>
      <c r="Z9" s="301"/>
      <c r="AA9" s="301"/>
      <c r="AB9" s="301"/>
      <c r="AC9" s="301"/>
      <c r="AD9" s="6"/>
      <c r="AE9" s="302" t="s">
        <v>190</v>
      </c>
      <c r="AF9" s="302"/>
      <c r="AG9" s="302" t="s">
        <v>189</v>
      </c>
      <c r="AH9" s="302"/>
      <c r="AI9" s="302" t="s">
        <v>188</v>
      </c>
      <c r="AJ9" s="302"/>
      <c r="AK9" s="302" t="s">
        <v>187</v>
      </c>
      <c r="AL9" s="302"/>
      <c r="AM9" s="302" t="s">
        <v>186</v>
      </c>
      <c r="AN9" s="302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194</v>
      </c>
      <c r="D13" s="220"/>
      <c r="E13" s="220"/>
      <c r="F13" s="296">
        <f>AM181/сред</f>
        <v>89.43740799999999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180</v>
      </c>
      <c r="B18" s="198"/>
      <c r="C18" s="186"/>
      <c r="D18" s="186"/>
      <c r="E18" s="187"/>
      <c r="F18" s="199" t="s">
        <v>181</v>
      </c>
      <c r="G18" s="294" t="s">
        <v>203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290</v>
      </c>
      <c r="AJ18" s="181"/>
      <c r="AK18" s="185" t="s">
        <v>191</v>
      </c>
      <c r="AL18" s="186"/>
      <c r="AM18" s="186"/>
      <c r="AN18" s="187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179</v>
      </c>
      <c r="B19" s="203"/>
      <c r="C19" s="203"/>
      <c r="D19" s="203"/>
      <c r="E19" s="204"/>
      <c r="F19" s="200"/>
      <c r="G19" s="214" t="s">
        <v>175</v>
      </c>
      <c r="H19" s="215"/>
      <c r="I19" s="215"/>
      <c r="J19" s="215"/>
      <c r="K19" s="215"/>
      <c r="L19" s="215"/>
      <c r="M19" s="215"/>
      <c r="N19" s="216"/>
      <c r="O19" s="214" t="s">
        <v>176</v>
      </c>
      <c r="P19" s="215"/>
      <c r="Q19" s="215"/>
      <c r="R19" s="215"/>
      <c r="S19" s="215"/>
      <c r="T19" s="215"/>
      <c r="U19" s="215"/>
      <c r="V19" s="216"/>
      <c r="W19" s="297" t="s">
        <v>177</v>
      </c>
      <c r="X19" s="297"/>
      <c r="Y19" s="297"/>
      <c r="Z19" s="215" t="s">
        <v>178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122</v>
      </c>
      <c r="H21" s="112" t="s">
        <v>8</v>
      </c>
      <c r="I21" s="112" t="s">
        <v>167</v>
      </c>
      <c r="J21" s="113" t="s">
        <v>168</v>
      </c>
      <c r="K21" s="66" t="s">
        <v>12</v>
      </c>
      <c r="L21" s="66" t="s">
        <v>97</v>
      </c>
      <c r="M21" s="66" t="s">
        <v>108</v>
      </c>
      <c r="N21" s="75"/>
      <c r="O21" s="67" t="s">
        <v>70</v>
      </c>
      <c r="P21" s="66" t="s">
        <v>261</v>
      </c>
      <c r="Q21" s="67" t="s">
        <v>324</v>
      </c>
      <c r="R21" s="66" t="s">
        <v>110</v>
      </c>
      <c r="S21" s="66" t="s">
        <v>12</v>
      </c>
      <c r="T21" s="66"/>
      <c r="U21" s="66"/>
      <c r="V21" s="66"/>
      <c r="W21" s="66" t="s">
        <v>244</v>
      </c>
      <c r="X21" s="66" t="s">
        <v>9</v>
      </c>
      <c r="Y21" s="75"/>
      <c r="Z21" s="67" t="s">
        <v>85</v>
      </c>
      <c r="AA21" s="66" t="s">
        <v>89</v>
      </c>
      <c r="AB21" s="66" t="s">
        <v>116</v>
      </c>
      <c r="AC21" s="66" t="s">
        <v>100</v>
      </c>
      <c r="AD21" s="66" t="s">
        <v>12</v>
      </c>
      <c r="AE21" s="66" t="s">
        <v>11</v>
      </c>
      <c r="AF21" s="66" t="s">
        <v>101</v>
      </c>
      <c r="AG21" s="75"/>
      <c r="AH21" s="148"/>
      <c r="AI21" s="176"/>
      <c r="AJ21" s="184"/>
      <c r="AK21" s="176" t="s">
        <v>291</v>
      </c>
      <c r="AL21" s="177"/>
      <c r="AM21" s="103" t="s">
        <v>292</v>
      </c>
      <c r="AN21" s="104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182</v>
      </c>
      <c r="B23" s="211"/>
      <c r="C23" s="211"/>
      <c r="D23" s="211"/>
      <c r="E23" s="211"/>
      <c r="F23" s="65" t="s">
        <v>1</v>
      </c>
      <c r="G23" s="88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69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v>28</v>
      </c>
      <c r="X23" s="20">
        <f>W23</f>
        <v>28</v>
      </c>
      <c r="Y23" s="69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69">
        <f t="shared" si="1"/>
        <v>28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183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50</v>
      </c>
      <c r="R24" s="40">
        <f>IF(обед4="хліб житній",DU2,(IF(обед4="хліб пшеничний",DT2,(VLOOKUP(обед4,таб,67,FALSE)))))</f>
        <v>200</v>
      </c>
      <c r="S24" s="40">
        <v>170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200</v>
      </c>
      <c r="AB24" s="40">
        <f>IF(ужин3="хліб житній",DW2,(IF(ужин3="хліб пшеничний",DV2,(VLOOKUP(ужин3,таб,67,FALSE)))))</f>
        <v>150</v>
      </c>
      <c r="AC24" s="40" t="str">
        <f>IF(ужин4="хліб житній",DW2,(IF(ужин4="хліб пшеничний",DV2,(VLOOKUP(ужин4,таб,67,FALSE)))))</f>
        <v>1шт</v>
      </c>
      <c r="AD24" s="40">
        <v>130</v>
      </c>
      <c r="AE24" s="40">
        <f>IF(ужин6="хліб житній",DW2,(IF(ужин6="хліб пшеничний",DV2,(VLOOKUP(ужин6,таб,67,FALSE)))))</f>
        <v>35</v>
      </c>
      <c r="AF24" s="40">
        <f>IF(ужин7="хліб житній",DW2,(IF(ужин7="хліб пшеничний",DV2,(VLOOKUP(ужин7,таб,67,FALSE)))))</f>
        <v>200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242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14</v>
      </c>
      <c r="B25" s="196"/>
      <c r="C25" s="196"/>
      <c r="D25" s="196"/>
      <c r="E25" s="197"/>
      <c r="F25" s="82" t="s">
        <v>199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200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</v>
      </c>
      <c r="AJ27" s="174"/>
      <c r="AK27" s="165">
        <f>SUM(G28:AG28)</f>
        <v>0</v>
      </c>
      <c r="AL27" s="166"/>
      <c r="AM27" s="158">
        <f>IF(AK27=0,0,AS117)</f>
        <v>0</v>
      </c>
      <c r="AN27" s="160">
        <f>AK27*AM27</f>
        <v>0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200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247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15</v>
      </c>
      <c r="B29" s="237"/>
      <c r="C29" s="237"/>
      <c r="D29" s="237"/>
      <c r="E29" s="238"/>
      <c r="F29" s="82" t="s">
        <v>199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v>144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0.144</v>
      </c>
      <c r="AJ29" s="174"/>
      <c r="AK29" s="165">
        <f>SUM(G30:AG30)</f>
        <v>4.032</v>
      </c>
      <c r="AL29" s="166"/>
      <c r="AM29" s="158">
        <f>IF(AK29=0,0,AT117)</f>
        <v>63.9</v>
      </c>
      <c r="AN29" s="160">
        <f>AK29*AM29</f>
        <v>257.6448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200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  <v>4.032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258</v>
      </c>
      <c r="B31" s="196"/>
      <c r="C31" s="196"/>
      <c r="D31" s="196"/>
      <c r="E31" s="197"/>
      <c r="F31" s="82" t="s">
        <v>199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200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16</v>
      </c>
      <c r="B33" s="196"/>
      <c r="C33" s="196"/>
      <c r="D33" s="196"/>
      <c r="E33" s="197"/>
      <c r="F33" s="82" t="s">
        <v>199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0.049999999999999996</v>
      </c>
      <c r="AJ33" s="174"/>
      <c r="AK33" s="165">
        <f>SUM(G34:AG34)</f>
        <v>1.4</v>
      </c>
      <c r="AL33" s="166"/>
      <c r="AM33" s="158">
        <f>IF(AK33=0,0,AV117)</f>
        <v>92</v>
      </c>
      <c r="AN33" s="160">
        <f>AK33*AM33</f>
        <v>128.79999999999998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200</v>
      </c>
      <c r="G34" s="91">
        <f aca="true" t="shared" si="14" ref="G34:N34">IF(G33=0,"",завтракл*G33/1000)</f>
      </c>
      <c r="H34" s="47">
        <f t="shared" si="14"/>
        <v>1.4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200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18</v>
      </c>
      <c r="B37" s="196"/>
      <c r="C37" s="196"/>
      <c r="D37" s="196"/>
      <c r="E37" s="197"/>
      <c r="F37" s="82" t="s">
        <v>199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120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0.12</v>
      </c>
      <c r="AJ37" s="174"/>
      <c r="AK37" s="165">
        <f>SUM(G38:AG38)</f>
        <v>3.36</v>
      </c>
      <c r="AL37" s="166"/>
      <c r="AM37" s="158">
        <f>IF(AK37=0,0,AX117)</f>
        <v>85</v>
      </c>
      <c r="AN37" s="160">
        <f>AK37*AM37</f>
        <v>285.59999999999997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200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  <v>3.36</v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259</v>
      </c>
      <c r="B39" s="196"/>
      <c r="C39" s="196"/>
      <c r="D39" s="196"/>
      <c r="E39" s="197"/>
      <c r="F39" s="82" t="s">
        <v>199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200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19</v>
      </c>
      <c r="B41" s="196"/>
      <c r="C41" s="196"/>
      <c r="D41" s="196"/>
      <c r="E41" s="197"/>
      <c r="F41" s="82" t="s">
        <v>199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7</v>
      </c>
      <c r="P41" s="28">
        <v>4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6</v>
      </c>
      <c r="AA41" s="29">
        <f>VLOOKUP(ужин2,таб,10,FALSE)</f>
        <v>6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0.049999999999999996</v>
      </c>
      <c r="AJ41" s="174"/>
      <c r="AK41" s="165">
        <f>SUM(G42:AG42)</f>
        <v>1.4</v>
      </c>
      <c r="AL41" s="166"/>
      <c r="AM41" s="158">
        <f>IF(AK41=0,0,AZ117)</f>
        <v>205.5</v>
      </c>
      <c r="AN41" s="160">
        <f>AK41*AM41</f>
        <v>287.7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200</v>
      </c>
      <c r="G42" s="91">
        <f aca="true" t="shared" si="26" ref="G42:N42">IF(G41=0,"",завтракл*G41/1000)</f>
        <v>0.196</v>
      </c>
      <c r="H42" s="47">
        <f t="shared" si="26"/>
      </c>
      <c r="I42" s="46">
        <f t="shared" si="26"/>
        <v>0.56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0.196</v>
      </c>
      <c r="P42" s="46">
        <f t="shared" si="27"/>
        <v>0.112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0.168</v>
      </c>
      <c r="AA42" s="47">
        <f t="shared" si="28"/>
        <v>0.168</v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20</v>
      </c>
      <c r="B43" s="196"/>
      <c r="C43" s="196"/>
      <c r="D43" s="196"/>
      <c r="E43" s="197"/>
      <c r="F43" s="82" t="s">
        <v>199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200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200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21</v>
      </c>
      <c r="B47" s="196"/>
      <c r="C47" s="196"/>
      <c r="D47" s="196"/>
      <c r="E47" s="197"/>
      <c r="F47" s="82" t="s">
        <v>199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2</v>
      </c>
      <c r="P47" s="28">
        <v>2</v>
      </c>
      <c r="Q47" s="29">
        <f>VLOOKUP(обед3,таб,13,FALSE)</f>
        <v>2.5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5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2</v>
      </c>
      <c r="AB47" s="28"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0.017499999999999998</v>
      </c>
      <c r="AJ47" s="174"/>
      <c r="AK47" s="165">
        <f>SUM(G48:AG48)</f>
        <v>0.49</v>
      </c>
      <c r="AL47" s="166"/>
      <c r="AM47" s="158">
        <f>IF(AK47=0,0,BC117)</f>
        <v>33.6</v>
      </c>
      <c r="AN47" s="160">
        <f>AK47*AM47</f>
        <v>16.464</v>
      </c>
      <c r="AP47">
        <v>46</v>
      </c>
      <c r="AQ47" s="62" t="s">
        <v>288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200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0.056</v>
      </c>
      <c r="P48" s="46">
        <f t="shared" si="36"/>
        <v>0.056</v>
      </c>
      <c r="Q48" s="47">
        <f t="shared" si="36"/>
        <v>0.07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0.14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0.056</v>
      </c>
      <c r="AB48" s="46">
        <f t="shared" si="37"/>
        <v>0.112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319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22</v>
      </c>
      <c r="B49" s="196"/>
      <c r="C49" s="196"/>
      <c r="D49" s="196"/>
      <c r="E49" s="197"/>
      <c r="F49" s="82" t="s">
        <v>199</v>
      </c>
      <c r="G49" s="93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85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0.391</v>
      </c>
      <c r="AJ49" s="174"/>
      <c r="AK49" s="165">
        <f>SUM(G50:AG50)</f>
        <v>10.948</v>
      </c>
      <c r="AL49" s="166"/>
      <c r="AM49" s="158">
        <f>IF(AK49=0,0,BD117)</f>
        <v>25.6</v>
      </c>
      <c r="AN49" s="160">
        <f>AK49*AM49</f>
        <v>280.2688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200</v>
      </c>
      <c r="G50" s="92">
        <f aca="true" t="shared" si="38" ref="G50:N50">IF(G49=0,"",завтракл*G49/1000)</f>
        <v>5.768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2.8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2.38</v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110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23</v>
      </c>
      <c r="B51" s="196"/>
      <c r="C51" s="196"/>
      <c r="D51" s="196"/>
      <c r="E51" s="197"/>
      <c r="F51" s="82" t="s">
        <v>199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111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200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24</v>
      </c>
      <c r="B53" s="237"/>
      <c r="C53" s="237"/>
      <c r="D53" s="237"/>
      <c r="E53" s="238"/>
      <c r="F53" s="82" t="s">
        <v>199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0.208</v>
      </c>
      <c r="AJ53" s="174"/>
      <c r="AK53" s="165">
        <f>SUM(G54:AG54)</f>
        <v>5.824</v>
      </c>
      <c r="AL53" s="166"/>
      <c r="AM53" s="158">
        <f>IF(AK53=0,0,BF117)</f>
        <v>27.9</v>
      </c>
      <c r="AN53" s="160">
        <f>AK53*AM53</f>
        <v>162.4896</v>
      </c>
      <c r="AP53">
        <v>52</v>
      </c>
      <c r="AQ53" s="62" t="s">
        <v>113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200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5.824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25</v>
      </c>
      <c r="B55" s="196"/>
      <c r="C55" s="196"/>
      <c r="D55" s="196"/>
      <c r="E55" s="197"/>
      <c r="F55" s="82" t="s">
        <v>199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0.024999999999999998</v>
      </c>
      <c r="AJ55" s="174"/>
      <c r="AK55" s="165">
        <f>SUM(G56:AG56)</f>
        <v>0.7</v>
      </c>
      <c r="AL55" s="166"/>
      <c r="AM55" s="158">
        <f>IF(AK55=0,0,BG117)</f>
        <v>67.2</v>
      </c>
      <c r="AN55" s="160">
        <f>AK55*AM55</f>
        <v>47.04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200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26</v>
      </c>
      <c r="B57" s="237"/>
      <c r="C57" s="237"/>
      <c r="D57" s="237"/>
      <c r="E57" s="238"/>
      <c r="F57" s="82" t="s">
        <v>199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</v>
      </c>
      <c r="AJ57" s="174"/>
      <c r="AK57" s="165">
        <f>SUM(G58:AG58)</f>
        <v>0</v>
      </c>
      <c r="AL57" s="166"/>
      <c r="AM57" s="158">
        <f>IF(AK57=0,0,BH117)</f>
        <v>0</v>
      </c>
      <c r="AN57" s="160">
        <f>AK57*AM57</f>
        <v>0</v>
      </c>
      <c r="AP57">
        <v>56</v>
      </c>
      <c r="AQ57" s="62" t="s">
        <v>243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200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114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27</v>
      </c>
      <c r="B59" s="196"/>
      <c r="C59" s="196"/>
      <c r="D59" s="196"/>
      <c r="E59" s="197"/>
      <c r="F59" s="82" t="s">
        <v>199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0.56</v>
      </c>
      <c r="AL59" s="166"/>
      <c r="AM59" s="158">
        <f>IF(AK59=0,0,BI117)</f>
        <v>209</v>
      </c>
      <c r="AN59" s="160">
        <f>AK59*AM59</f>
        <v>117.04</v>
      </c>
      <c r="AP59">
        <v>58</v>
      </c>
      <c r="AQ59" s="62" t="s">
        <v>115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200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28</v>
      </c>
      <c r="B61" s="196"/>
      <c r="C61" s="196"/>
      <c r="D61" s="196"/>
      <c r="E61" s="197"/>
      <c r="F61" s="82" t="s">
        <v>204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1.1</v>
      </c>
      <c r="AJ61" s="174"/>
      <c r="AK61" s="169">
        <f>SUM(G62:AG62)</f>
        <v>30.8</v>
      </c>
      <c r="AL61" s="170"/>
      <c r="AM61" s="158">
        <f>IF(AK61=0,0,BJ117)</f>
        <v>2.1</v>
      </c>
      <c r="AN61" s="160">
        <f>AK61*AM61</f>
        <v>64.68</v>
      </c>
      <c r="AP61">
        <v>60</v>
      </c>
      <c r="AQ61" s="62" t="s">
        <v>118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204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2.8000000000000003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  <v>28</v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29</v>
      </c>
      <c r="B63" s="237"/>
      <c r="C63" s="237"/>
      <c r="D63" s="237"/>
      <c r="E63" s="238"/>
      <c r="F63" s="82" t="s">
        <v>199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120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200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136</v>
      </c>
      <c r="B65" s="196"/>
      <c r="C65" s="196"/>
      <c r="D65" s="196"/>
      <c r="E65" s="197"/>
      <c r="F65" s="82" t="s">
        <v>199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87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0.089</v>
      </c>
      <c r="AJ65" s="174"/>
      <c r="AK65" s="165">
        <f>SUM(G66:AG66)</f>
        <v>2.492</v>
      </c>
      <c r="AL65" s="166"/>
      <c r="AM65" s="158">
        <f>IF(AK65=0,0,BL117)</f>
        <v>10.6</v>
      </c>
      <c r="AN65" s="160">
        <f>AK65*AM65</f>
        <v>26.4152</v>
      </c>
      <c r="AP65">
        <v>64</v>
      </c>
      <c r="AQ65" s="62" t="s">
        <v>249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200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2.436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0.056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250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296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30</v>
      </c>
      <c r="B67" s="237"/>
      <c r="C67" s="237"/>
      <c r="D67" s="237"/>
      <c r="E67" s="238"/>
      <c r="F67" s="82" t="s">
        <v>199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</v>
      </c>
      <c r="AJ67" s="174"/>
      <c r="AK67" s="165">
        <f>SUM(G68:AG68)</f>
        <v>0</v>
      </c>
      <c r="AL67" s="166"/>
      <c r="AM67" s="158">
        <f>IF(AK67=0,0,BM117)</f>
        <v>0</v>
      </c>
      <c r="AN67" s="160">
        <f>AK67*AM67</f>
        <v>0</v>
      </c>
      <c r="AP67">
        <v>66</v>
      </c>
      <c r="AQ67" s="62" t="s">
        <v>251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200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252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31</v>
      </c>
      <c r="B69" s="196"/>
      <c r="C69" s="196"/>
      <c r="D69" s="196"/>
      <c r="E69" s="197"/>
      <c r="F69" s="82" t="s">
        <v>199</v>
      </c>
      <c r="G69" s="90">
        <v>45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0.045</v>
      </c>
      <c r="AJ69" s="174"/>
      <c r="AK69" s="165">
        <f>SUM(G70:AG70)</f>
        <v>1.26</v>
      </c>
      <c r="AL69" s="166"/>
      <c r="AM69" s="158">
        <f>IF(AK69=0,0,BN117)</f>
        <v>19.7</v>
      </c>
      <c r="AN69" s="160">
        <f>AK69*AM69</f>
        <v>24.822</v>
      </c>
      <c r="AP69">
        <v>68</v>
      </c>
      <c r="AQ69" s="62" t="s">
        <v>121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200</v>
      </c>
      <c r="G70" s="91">
        <f aca="true" t="shared" si="68" ref="G70:N70">IF(G69=0,"",завтракл*G69/1000)</f>
        <v>1.26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122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32</v>
      </c>
      <c r="B71" s="237"/>
      <c r="C71" s="237"/>
      <c r="D71" s="237"/>
      <c r="E71" s="238"/>
      <c r="F71" s="82" t="s">
        <v>199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</v>
      </c>
      <c r="AJ71" s="174"/>
      <c r="AK71" s="165">
        <f>SUM(G72:AG72)</f>
        <v>0</v>
      </c>
      <c r="AL71" s="166"/>
      <c r="AM71" s="158">
        <f>IF(AK71=0,0,BO117)</f>
        <v>0</v>
      </c>
      <c r="AN71" s="160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200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123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36</v>
      </c>
      <c r="B73" s="196"/>
      <c r="C73" s="196"/>
      <c r="D73" s="196"/>
      <c r="E73" s="197"/>
      <c r="F73" s="82" t="s">
        <v>199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</v>
      </c>
      <c r="AJ73" s="174"/>
      <c r="AK73" s="165">
        <f>SUM(G74:AG74)</f>
        <v>0</v>
      </c>
      <c r="AL73" s="166"/>
      <c r="AM73" s="158">
        <f>IF(AK73=0,0,BP117)</f>
        <v>0</v>
      </c>
      <c r="AN73" s="160">
        <f>AK73*AM73</f>
        <v>0</v>
      </c>
      <c r="AP73">
        <v>72</v>
      </c>
      <c r="AQ73" s="62" t="s">
        <v>125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200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126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152</v>
      </c>
      <c r="B75" s="196"/>
      <c r="C75" s="196"/>
      <c r="D75" s="196"/>
      <c r="E75" s="197"/>
      <c r="F75" s="82" t="s">
        <v>199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127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200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128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153</v>
      </c>
      <c r="B77" s="237"/>
      <c r="C77" s="237"/>
      <c r="D77" s="237"/>
      <c r="E77" s="238"/>
      <c r="F77" s="82" t="s">
        <v>199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129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200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255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154</v>
      </c>
      <c r="B79" s="196"/>
      <c r="C79" s="196"/>
      <c r="D79" s="196"/>
      <c r="E79" s="197"/>
      <c r="F79" s="82" t="s">
        <v>199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130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200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131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33</v>
      </c>
      <c r="B81" s="237"/>
      <c r="C81" s="237"/>
      <c r="D81" s="237"/>
      <c r="E81" s="238"/>
      <c r="F81" s="82" t="s">
        <v>199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132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200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133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35</v>
      </c>
      <c r="B83" s="196"/>
      <c r="C83" s="196"/>
      <c r="D83" s="196"/>
      <c r="E83" s="197"/>
      <c r="F83" s="82" t="s">
        <v>199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v>60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0.06</v>
      </c>
      <c r="AJ83" s="174"/>
      <c r="AK83" s="165">
        <f>SUM(G84:AG84)</f>
        <v>1.68</v>
      </c>
      <c r="AL83" s="166"/>
      <c r="AM83" s="158">
        <f>IF(AK83=0,0,BR117)</f>
        <v>22.2</v>
      </c>
      <c r="AN83" s="160">
        <f>AK83*AM83</f>
        <v>37.296</v>
      </c>
      <c r="AP83">
        <v>82</v>
      </c>
      <c r="AQ83" s="62" t="s">
        <v>134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200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  <v>1.68</v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34</v>
      </c>
      <c r="B85" s="237"/>
      <c r="C85" s="237"/>
      <c r="D85" s="237"/>
      <c r="E85" s="238"/>
      <c r="F85" s="82" t="s">
        <v>199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135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200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330</v>
      </c>
      <c r="B87" s="196"/>
      <c r="C87" s="196"/>
      <c r="D87" s="196"/>
      <c r="E87" s="197"/>
      <c r="F87" s="82" t="s">
        <v>199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137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296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200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166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138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139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20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0.02</v>
      </c>
      <c r="AJ91" s="284"/>
      <c r="AK91" s="165">
        <f>SUM(G92:AG92)</f>
        <v>0.56</v>
      </c>
      <c r="AL91" s="166"/>
      <c r="AM91" s="158">
        <f>IF(AK91=0,0,BU117)</f>
        <v>11.8</v>
      </c>
      <c r="AN91" s="160">
        <f>AK91*AM91</f>
        <v>6.608000000000001</v>
      </c>
      <c r="AP91">
        <v>90</v>
      </c>
      <c r="AQ91" s="62" t="s">
        <v>254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200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  <v>0.56</v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350</v>
      </c>
      <c r="B93" s="196"/>
      <c r="C93" s="196"/>
      <c r="D93" s="196"/>
      <c r="E93" s="197"/>
      <c r="F93" s="82" t="s">
        <v>199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141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200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142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265</v>
      </c>
      <c r="B95" s="237"/>
      <c r="C95" s="237"/>
      <c r="D95" s="237"/>
      <c r="E95" s="238"/>
      <c r="F95" s="82" t="s">
        <v>199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143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200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144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37</v>
      </c>
      <c r="B97" s="196"/>
      <c r="C97" s="196"/>
      <c r="D97" s="196"/>
      <c r="E97" s="197"/>
      <c r="F97" s="82" t="s">
        <v>199</v>
      </c>
      <c r="G97" s="90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6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/>
      <c r="AB97" s="35"/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10</v>
      </c>
      <c r="AG97" s="79">
        <f>VLOOKUP(ужин8,таб,33,FALSE)</f>
        <v>0</v>
      </c>
      <c r="AH97" s="162">
        <v>614002</v>
      </c>
      <c r="AI97" s="173">
        <f>AK97/сред</f>
        <v>0.031000000000000003</v>
      </c>
      <c r="AJ97" s="174"/>
      <c r="AK97" s="165">
        <f>SUM(G98:AG98)</f>
        <v>0.8680000000000001</v>
      </c>
      <c r="AL97" s="166"/>
      <c r="AM97" s="158">
        <f>IF(AK97=0,0,BW117)</f>
        <v>14</v>
      </c>
      <c r="AN97" s="160">
        <f>AK97*AM97</f>
        <v>12.152000000000001</v>
      </c>
      <c r="AP97">
        <v>96</v>
      </c>
      <c r="AQ97" s="62" t="s">
        <v>145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200</v>
      </c>
      <c r="G98" s="91">
        <f aca="true" t="shared" si="107" ref="G98:N98">IF(G97=0,"",завтракл*G97/1000)</f>
        <v>0.14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0.28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0.168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0.28</v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146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39</v>
      </c>
      <c r="B99" s="237"/>
      <c r="C99" s="237"/>
      <c r="D99" s="237"/>
      <c r="E99" s="238"/>
      <c r="F99" s="82" t="s">
        <v>199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147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200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148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40</v>
      </c>
      <c r="B101" s="196"/>
      <c r="C101" s="196"/>
      <c r="D101" s="196"/>
      <c r="E101" s="197"/>
      <c r="F101" s="82" t="s">
        <v>199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149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200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150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41</v>
      </c>
      <c r="B103" s="237"/>
      <c r="C103" s="237"/>
      <c r="D103" s="237"/>
      <c r="E103" s="238"/>
      <c r="F103" s="82" t="s">
        <v>199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P103">
        <v>102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303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200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42</v>
      </c>
      <c r="B105" s="196"/>
      <c r="C105" s="196"/>
      <c r="D105" s="196"/>
      <c r="E105" s="197"/>
      <c r="F105" s="82" t="s">
        <v>199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35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0.034999999999999996</v>
      </c>
      <c r="AJ105" s="174"/>
      <c r="AK105" s="165">
        <f>SUM(G106:AG106)</f>
        <v>0.98</v>
      </c>
      <c r="AL105" s="166"/>
      <c r="AM105" s="158">
        <f>IF(AK105=0,0,CA117)</f>
        <v>51.5</v>
      </c>
      <c r="AN105" s="160">
        <f>AK105*AM105</f>
        <v>50.47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200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0.98</v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160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43</v>
      </c>
      <c r="B107" s="196"/>
      <c r="C107" s="196"/>
      <c r="D107" s="196"/>
      <c r="E107" s="197"/>
      <c r="F107" s="82" t="s">
        <v>199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</v>
      </c>
      <c r="AJ107" s="174"/>
      <c r="AK107" s="165">
        <f>SUM(G108:AG108)</f>
        <v>0</v>
      </c>
      <c r="AL107" s="166"/>
      <c r="AM107" s="158">
        <f>IF(AK107=0,0,CB117)</f>
        <v>0</v>
      </c>
      <c r="AN107" s="160">
        <f>AK107*AM107</f>
        <v>0</v>
      </c>
      <c r="AQ107" s="62" t="s">
        <v>161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200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162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245</v>
      </c>
      <c r="B109" s="237"/>
      <c r="C109" s="237"/>
      <c r="D109" s="237"/>
      <c r="E109" s="238"/>
      <c r="F109" s="82" t="s">
        <v>199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163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200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164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44</v>
      </c>
      <c r="B111" s="196"/>
      <c r="C111" s="196"/>
      <c r="D111" s="196"/>
      <c r="E111" s="197"/>
      <c r="F111" s="82" t="s">
        <v>199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0.19999999999999998</v>
      </c>
      <c r="AJ111" s="174"/>
      <c r="AK111" s="165">
        <f>SUM(G112:AG112)</f>
        <v>5.6</v>
      </c>
      <c r="AL111" s="166"/>
      <c r="AM111" s="158">
        <f>IF(AK111=0,0,CD117)</f>
        <v>24.8</v>
      </c>
      <c r="AN111" s="160">
        <f>AK111*AM111</f>
        <v>138.88</v>
      </c>
      <c r="AQ111" s="62" t="s">
        <v>165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200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167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45</v>
      </c>
      <c r="B113" s="196"/>
      <c r="C113" s="196"/>
      <c r="D113" s="196"/>
      <c r="E113" s="197"/>
      <c r="F113" s="82" t="s">
        <v>199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169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200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201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221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46</v>
      </c>
      <c r="B115" s="196"/>
      <c r="C115" s="196"/>
      <c r="D115" s="196"/>
      <c r="E115" s="197"/>
      <c r="F115" s="82" t="s">
        <v>199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0.3</v>
      </c>
      <c r="AJ115" s="174"/>
      <c r="AK115" s="165">
        <f>SUM(G116:AG116)</f>
        <v>8.4</v>
      </c>
      <c r="AL115" s="166"/>
      <c r="AM115" s="158">
        <f>IF(AK115=0,0,CF117)</f>
        <v>16.9</v>
      </c>
      <c r="AN115" s="160">
        <f>AK115*AM115</f>
        <v>141.96</v>
      </c>
      <c r="AQ115" s="62" t="s">
        <v>202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200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8.4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348</v>
      </c>
      <c r="B117" s="237"/>
      <c r="C117" s="237"/>
      <c r="D117" s="237"/>
      <c r="E117" s="238"/>
      <c r="F117" s="82" t="s">
        <v>199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222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200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14</v>
      </c>
      <c r="AS118" s="61" t="s">
        <v>7</v>
      </c>
      <c r="AT118" s="61" t="s">
        <v>15</v>
      </c>
      <c r="AU118" s="61" t="s">
        <v>258</v>
      </c>
      <c r="AV118" s="61" t="s">
        <v>16</v>
      </c>
      <c r="AW118" s="61" t="s">
        <v>352</v>
      </c>
      <c r="AX118" s="61" t="s">
        <v>18</v>
      </c>
      <c r="AY118" s="61" t="s">
        <v>259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136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340</v>
      </c>
      <c r="BU118" s="61" t="s">
        <v>0</v>
      </c>
      <c r="BV118" s="61" t="s">
        <v>265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245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332</v>
      </c>
      <c r="CI118" s="61" t="s">
        <v>48</v>
      </c>
      <c r="CJ118" s="61" t="s">
        <v>295</v>
      </c>
      <c r="CK118" s="61" t="s">
        <v>341</v>
      </c>
      <c r="CL118" s="61" t="s">
        <v>75</v>
      </c>
      <c r="CM118" s="61" t="s">
        <v>51</v>
      </c>
      <c r="CN118" s="61" t="s">
        <v>319</v>
      </c>
      <c r="CO118" s="61" t="s">
        <v>50</v>
      </c>
      <c r="CP118" s="61" t="s">
        <v>52</v>
      </c>
      <c r="CQ118" s="61" t="s">
        <v>223</v>
      </c>
      <c r="CR118" s="61" t="s">
        <v>224</v>
      </c>
      <c r="CS118" s="61" t="s">
        <v>351</v>
      </c>
      <c r="CT118" s="61" t="s">
        <v>347</v>
      </c>
      <c r="CU118" s="61" t="s">
        <v>323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314</v>
      </c>
      <c r="DE118" s="61"/>
      <c r="DF118" s="61" t="s">
        <v>230</v>
      </c>
      <c r="DG118" s="61" t="s">
        <v>350</v>
      </c>
      <c r="DH118" s="61" t="s">
        <v>104</v>
      </c>
      <c r="DI118" s="61" t="s">
        <v>117</v>
      </c>
      <c r="DJ118" s="61" t="s">
        <v>151</v>
      </c>
      <c r="DK118" s="61" t="s">
        <v>124</v>
      </c>
      <c r="DL118" s="61" t="s">
        <v>140</v>
      </c>
      <c r="DM118" s="61" t="s">
        <v>348</v>
      </c>
      <c r="DN118" s="61" t="s">
        <v>319</v>
      </c>
      <c r="DO118" s="61" t="s">
        <v>288</v>
      </c>
      <c r="DP118" s="61" t="s">
        <v>232</v>
      </c>
      <c r="DQ118" s="61" t="s">
        <v>313</v>
      </c>
      <c r="DR118" s="61" t="s">
        <v>232</v>
      </c>
      <c r="DS118" s="61" t="s">
        <v>313</v>
      </c>
      <c r="DT118" s="61"/>
      <c r="DU118" s="61"/>
      <c r="DV118" s="61"/>
      <c r="DW118" s="61"/>
      <c r="DX118" s="61" t="s">
        <v>257</v>
      </c>
      <c r="DY118" s="61" t="s">
        <v>289</v>
      </c>
    </row>
    <row r="119" spans="1:128" ht="30.75" customHeight="1">
      <c r="A119" s="196" t="s">
        <v>294</v>
      </c>
      <c r="B119" s="196"/>
      <c r="C119" s="196"/>
      <c r="D119" s="196"/>
      <c r="E119" s="197"/>
      <c r="F119" s="82" t="s">
        <v>199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200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288</v>
      </c>
      <c r="B121" s="237"/>
      <c r="C121" s="237"/>
      <c r="D121" s="237"/>
      <c r="E121" s="238"/>
      <c r="F121" s="82" t="s">
        <v>199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200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220</v>
      </c>
      <c r="CE122" s="96">
        <v>25</v>
      </c>
      <c r="DE122" s="61">
        <v>25</v>
      </c>
    </row>
    <row r="123" spans="1:43" ht="30.75" customHeight="1">
      <c r="A123" s="196" t="s">
        <v>257</v>
      </c>
      <c r="B123" s="196"/>
      <c r="C123" s="196"/>
      <c r="D123" s="196"/>
      <c r="E123" s="197"/>
      <c r="F123" s="82" t="s">
        <v>199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200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225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37" t="s">
        <v>47</v>
      </c>
      <c r="B125" s="237"/>
      <c r="C125" s="237"/>
      <c r="D125" s="237"/>
      <c r="E125" s="238"/>
      <c r="F125" s="82" t="s">
        <v>199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137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0.413</v>
      </c>
      <c r="AJ125" s="174"/>
      <c r="AK125" s="165">
        <f>SUM(G126:AG126)</f>
        <v>11.564</v>
      </c>
      <c r="AL125" s="166"/>
      <c r="AM125" s="158">
        <f>IF(AK125=0,0,CG117)</f>
        <v>13.1</v>
      </c>
      <c r="AN125" s="160">
        <f>AK125*AM125</f>
        <v>151.48839999999998</v>
      </c>
      <c r="AQ125" s="61" t="s">
        <v>226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200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3.836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7.728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96" t="s">
        <v>332</v>
      </c>
      <c r="B127" s="196"/>
      <c r="C127" s="196"/>
      <c r="D127" s="196"/>
      <c r="E127" s="197"/>
      <c r="F127" s="82" t="s">
        <v>199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296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0.296</v>
      </c>
      <c r="AJ127" s="174"/>
      <c r="AK127" s="165">
        <f>SUM(G128:AG128)</f>
        <v>8.288</v>
      </c>
      <c r="AL127" s="166"/>
      <c r="AM127" s="158">
        <f>IF(AK127=0,0,CH117)</f>
        <v>6.9</v>
      </c>
      <c r="AN127" s="160">
        <f>AK127*AM127</f>
        <v>57.187200000000004</v>
      </c>
      <c r="AQ127" s="61" t="s">
        <v>228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200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  <v>8.288</v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48</v>
      </c>
      <c r="B129" s="237"/>
      <c r="C129" s="237"/>
      <c r="D129" s="237"/>
      <c r="E129" s="238"/>
      <c r="F129" s="82" t="s">
        <v>199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15</v>
      </c>
      <c r="P129" s="38">
        <f>VLOOKUP(обед2,таб,45,FALSE)</f>
        <v>16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15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0.056</v>
      </c>
      <c r="AJ129" s="174"/>
      <c r="AK129" s="165">
        <f>SUM(G130:AG130)</f>
        <v>1.568</v>
      </c>
      <c r="AL129" s="166"/>
      <c r="AM129" s="158">
        <f>IF(AK129=0,0,CI117)</f>
        <v>10.5</v>
      </c>
      <c r="AN129" s="160">
        <f>AK129*AM129</f>
        <v>16.464000000000002</v>
      </c>
      <c r="AQ129" s="61" t="s">
        <v>231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200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0.42</v>
      </c>
      <c r="P130" s="45">
        <f t="shared" si="156"/>
        <v>0.448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0.28</v>
      </c>
      <c r="AB130" s="45">
        <f t="shared" si="157"/>
        <v>0.42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233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49</v>
      </c>
      <c r="B131" s="196"/>
      <c r="C131" s="196"/>
      <c r="D131" s="196"/>
      <c r="E131" s="197"/>
      <c r="F131" s="82" t="s">
        <v>199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15</v>
      </c>
      <c r="P131" s="35">
        <f>VLOOKUP(обед2,таб,46,FALSE)</f>
        <v>81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6</v>
      </c>
      <c r="AB131" s="35">
        <f>VLOOKUP(ужин3,таб,46,FALSE)</f>
        <v>34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0.13599999999999998</v>
      </c>
      <c r="AJ131" s="174"/>
      <c r="AK131" s="165">
        <f>SUM(G132:AG132)</f>
        <v>3.808</v>
      </c>
      <c r="AL131" s="166"/>
      <c r="AM131" s="158">
        <f>IF(AK131=0,0,CJ117)</f>
        <v>8</v>
      </c>
      <c r="AN131" s="160">
        <f>AK131*AM131</f>
        <v>30.464</v>
      </c>
      <c r="AQ131" s="61" t="s">
        <v>234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200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0.42</v>
      </c>
      <c r="P132" s="46">
        <f t="shared" si="159"/>
        <v>2.268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0.168</v>
      </c>
      <c r="AB132" s="46">
        <f t="shared" si="160"/>
        <v>0.952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334</v>
      </c>
      <c r="B133" s="237"/>
      <c r="C133" s="237"/>
      <c r="D133" s="237"/>
      <c r="E133" s="238"/>
      <c r="F133" s="82" t="s">
        <v>199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236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200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237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75</v>
      </c>
      <c r="B135" s="310"/>
      <c r="C135" s="310"/>
      <c r="D135" s="310"/>
      <c r="E135" s="310"/>
      <c r="F135" s="82" t="s">
        <v>199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</v>
      </c>
      <c r="AJ135" s="174"/>
      <c r="AK135" s="165">
        <f>SUM(G136:AG136)</f>
        <v>0</v>
      </c>
      <c r="AL135" s="166"/>
      <c r="AM135" s="158">
        <f>IF(AK135=0,0,CL117)</f>
        <v>0</v>
      </c>
      <c r="AN135" s="160">
        <f>AK135*AM135</f>
        <v>0</v>
      </c>
      <c r="AQ135" s="61" t="s">
        <v>246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200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238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50</v>
      </c>
      <c r="B137" s="237"/>
      <c r="C137" s="237"/>
      <c r="D137" s="237"/>
      <c r="E137" s="238"/>
      <c r="F137" s="82" t="s">
        <v>199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54.4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0.054400000000000004</v>
      </c>
      <c r="AJ137" s="174"/>
      <c r="AK137" s="165">
        <f>SUM(G138:AG138)</f>
        <v>1.5232</v>
      </c>
      <c r="AL137" s="166"/>
      <c r="AM137" s="158">
        <f>IF(AK137=0,0,CO117)</f>
        <v>7</v>
      </c>
      <c r="AN137" s="160">
        <f>AK137*AM137</f>
        <v>10.662400000000002</v>
      </c>
      <c r="AQ137" s="61" t="s">
        <v>239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200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1.5232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240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301</v>
      </c>
    </row>
    <row r="139" spans="1:109" ht="30.75" customHeight="1">
      <c r="A139" s="259" t="s">
        <v>319</v>
      </c>
      <c r="B139" s="259"/>
      <c r="C139" s="259"/>
      <c r="D139" s="259"/>
      <c r="E139" s="260"/>
      <c r="F139" s="82" t="s">
        <v>199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241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301</v>
      </c>
    </row>
    <row r="140" spans="1:109" ht="30.75" customHeight="1">
      <c r="A140" s="259"/>
      <c r="B140" s="259"/>
      <c r="C140" s="259"/>
      <c r="D140" s="259"/>
      <c r="E140" s="260"/>
      <c r="F140" s="83" t="s">
        <v>200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256</v>
      </c>
      <c r="CK140">
        <v>100</v>
      </c>
      <c r="DE140" s="61">
        <v>100</v>
      </c>
    </row>
    <row r="141" spans="1:109" ht="30.75" customHeight="1">
      <c r="A141" s="237" t="s">
        <v>51</v>
      </c>
      <c r="B141" s="237"/>
      <c r="C141" s="237"/>
      <c r="D141" s="237"/>
      <c r="E141" s="238"/>
      <c r="F141" s="82" t="s">
        <v>199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1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0.001</v>
      </c>
      <c r="AJ141" s="174"/>
      <c r="AK141" s="165">
        <f>SUM(G142:AG142)</f>
        <v>0.028</v>
      </c>
      <c r="AL141" s="166"/>
      <c r="AM141" s="158">
        <f>IF(AK141=0,0,CM117)</f>
        <v>48.2</v>
      </c>
      <c r="AN141" s="160">
        <f>AK141*AM141</f>
        <v>1.3496000000000001</v>
      </c>
      <c r="AQ141" s="61" t="s">
        <v>258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200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  <v>0.028</v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259</v>
      </c>
      <c r="AY142">
        <v>150</v>
      </c>
      <c r="DE142" s="61">
        <v>150</v>
      </c>
    </row>
    <row r="143" spans="1:109" ht="30.75" customHeight="1">
      <c r="A143" s="196" t="s">
        <v>84</v>
      </c>
      <c r="B143" s="196"/>
      <c r="C143" s="196"/>
      <c r="D143" s="196"/>
      <c r="E143" s="197"/>
      <c r="F143" s="82" t="s">
        <v>199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260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200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261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52</v>
      </c>
      <c r="B145" s="237"/>
      <c r="C145" s="237"/>
      <c r="D145" s="237"/>
      <c r="E145" s="238"/>
      <c r="F145" s="82" t="s">
        <v>199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</v>
      </c>
      <c r="AJ145" s="174"/>
      <c r="AK145" s="165">
        <f>SUM(G146:AG146)</f>
        <v>0</v>
      </c>
      <c r="AL145" s="166"/>
      <c r="AM145" s="158">
        <f>IF(AK145=0,0,CP117)</f>
        <v>0</v>
      </c>
      <c r="AN145" s="160">
        <f>AK145*AM145</f>
        <v>0</v>
      </c>
      <c r="AQ145" s="61" t="s">
        <v>262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200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263</v>
      </c>
      <c r="DE146" s="61">
        <v>65</v>
      </c>
    </row>
    <row r="147" spans="1:109" ht="30.75" customHeight="1">
      <c r="A147" s="196" t="s">
        <v>53</v>
      </c>
      <c r="B147" s="196"/>
      <c r="C147" s="196"/>
      <c r="D147" s="196"/>
      <c r="E147" s="197"/>
      <c r="F147" s="82" t="s">
        <v>199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10.2</v>
      </c>
      <c r="R147" s="35">
        <f>IF(обед4="хліб пшеничний",180,(VLOOKUP(обед4,таб,53,FALSE)))</f>
        <v>0</v>
      </c>
      <c r="S147" s="34">
        <v>170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0.4102</v>
      </c>
      <c r="AJ147" s="174"/>
      <c r="AK147" s="165">
        <f>SUM(G148:AG148)</f>
        <v>11.4856</v>
      </c>
      <c r="AL147" s="166"/>
      <c r="AM147" s="158">
        <f>IF(AK147=0,0,CQ117)</f>
        <v>11.04</v>
      </c>
      <c r="AN147" s="160">
        <f>AK147*AM147</f>
        <v>126.80102399999998</v>
      </c>
      <c r="AQ147" s="61" t="s">
        <v>323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200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0.28559999999999997</v>
      </c>
      <c r="R148" s="46">
        <f t="shared" si="183"/>
      </c>
      <c r="S148" s="47">
        <f t="shared" si="183"/>
        <v>4.76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3.64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264</v>
      </c>
      <c r="DE148" s="61">
        <v>35</v>
      </c>
      <c r="DG148">
        <v>35</v>
      </c>
    </row>
    <row r="149" spans="1:109" ht="30.75" customHeight="1">
      <c r="A149" s="237" t="s">
        <v>54</v>
      </c>
      <c r="B149" s="237"/>
      <c r="C149" s="237"/>
      <c r="D149" s="237"/>
      <c r="E149" s="238"/>
      <c r="F149" s="82" t="s">
        <v>199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265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200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266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351</v>
      </c>
      <c r="B151" s="259"/>
      <c r="C151" s="259"/>
      <c r="D151" s="259"/>
      <c r="E151" s="260"/>
      <c r="F151" s="82" t="s">
        <v>199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267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200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268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347</v>
      </c>
      <c r="B153" s="237"/>
      <c r="C153" s="237"/>
      <c r="D153" s="237"/>
      <c r="E153" s="238"/>
      <c r="F153" s="70" t="s">
        <v>199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269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200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270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323</v>
      </c>
      <c r="B155" s="196"/>
      <c r="C155" s="196"/>
      <c r="D155" s="196"/>
      <c r="E155" s="197"/>
      <c r="F155" s="70" t="s">
        <v>199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271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200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272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56</v>
      </c>
      <c r="B157" s="237"/>
      <c r="C157" s="237"/>
      <c r="D157" s="237"/>
      <c r="E157" s="238"/>
      <c r="F157" s="82" t="s">
        <v>199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0.002</v>
      </c>
      <c r="AJ157" s="174"/>
      <c r="AK157" s="165">
        <f>SUM(G158:AG158)</f>
        <v>0.056</v>
      </c>
      <c r="AL157" s="166"/>
      <c r="AM157" s="158">
        <f>IF(AK157=0,0,CV117)</f>
        <v>145</v>
      </c>
      <c r="AN157" s="160">
        <f>AK157*AM157</f>
        <v>8.120000000000001</v>
      </c>
      <c r="AQ157" s="61" t="s">
        <v>273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200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0.056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274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55</v>
      </c>
      <c r="B159" s="196"/>
      <c r="C159" s="196"/>
      <c r="D159" s="196"/>
      <c r="E159" s="197"/>
      <c r="F159" s="82" t="s">
        <v>199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275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200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276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1</v>
      </c>
      <c r="AG161" s="80">
        <f>VLOOKUP(ужин8,таб,60,FALSE)</f>
        <v>0</v>
      </c>
      <c r="AH161" s="162">
        <v>616022</v>
      </c>
      <c r="AI161" s="173">
        <f>AK161/сред</f>
        <v>0.001</v>
      </c>
      <c r="AJ161" s="174"/>
      <c r="AK161" s="165">
        <f>SUM(G162:AG162)</f>
        <v>0.028</v>
      </c>
      <c r="AL161" s="166"/>
      <c r="AM161" s="158">
        <f>IF(AK161=0,0,CX117)</f>
        <v>306</v>
      </c>
      <c r="AN161" s="160">
        <f>AK161*AM161</f>
        <v>8.568</v>
      </c>
      <c r="AQ161" s="61" t="s">
        <v>286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200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  <v>0.028</v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277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57</v>
      </c>
      <c r="B163" s="196"/>
      <c r="C163" s="196"/>
      <c r="D163" s="196"/>
      <c r="E163" s="197"/>
      <c r="F163" s="82" t="s">
        <v>199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0.28</v>
      </c>
      <c r="AL163" s="166"/>
      <c r="AM163" s="158">
        <v>6.33</v>
      </c>
      <c r="AN163" s="160">
        <f>AK163*AM163</f>
        <v>1.7724000000000002</v>
      </c>
      <c r="AQ163" s="61" t="s">
        <v>278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200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279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58</v>
      </c>
      <c r="B165" s="237"/>
      <c r="C165" s="237"/>
      <c r="D165" s="237"/>
      <c r="E165" s="238"/>
      <c r="F165" s="82" t="s">
        <v>199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0.001</v>
      </c>
      <c r="AJ165" s="174"/>
      <c r="AK165" s="165">
        <f>SUM(G166:AG166)</f>
        <v>0.028</v>
      </c>
      <c r="AL165" s="166"/>
      <c r="AM165" s="158">
        <f>IF(AK165=0,0,CZ117)</f>
        <v>180</v>
      </c>
      <c r="AN165" s="160">
        <f>AK165*AM165</f>
        <v>5.04</v>
      </c>
      <c r="AQ165" s="61" t="s">
        <v>280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239"/>
      <c r="B166" s="239"/>
      <c r="C166" s="239"/>
      <c r="D166" s="239"/>
      <c r="E166" s="240"/>
      <c r="F166" s="83" t="s">
        <v>200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0.028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281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59</v>
      </c>
      <c r="B167" s="196"/>
      <c r="C167" s="196"/>
      <c r="D167" s="196"/>
      <c r="E167" s="197"/>
      <c r="F167" s="82" t="s">
        <v>199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282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200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283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60</v>
      </c>
      <c r="B169" s="196"/>
      <c r="C169" s="196"/>
      <c r="D169" s="196"/>
      <c r="E169" s="197"/>
      <c r="F169" s="82" t="s">
        <v>199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284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200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287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61</v>
      </c>
      <c r="B171" s="196"/>
      <c r="C171" s="196"/>
      <c r="D171" s="196"/>
      <c r="E171" s="197"/>
      <c r="F171" s="82" t="s">
        <v>199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</v>
      </c>
      <c r="AJ171" s="174"/>
      <c r="AK171" s="165">
        <f>SUM(G172:AG172)</f>
        <v>0</v>
      </c>
      <c r="AL171" s="166"/>
      <c r="AM171" s="158">
        <f>IF(AK171=0,0,DC117)</f>
        <v>0</v>
      </c>
      <c r="AN171" s="160">
        <f>AK171*AM171</f>
        <v>0</v>
      </c>
      <c r="AQ171" s="61" t="s">
        <v>306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200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308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155</v>
      </c>
      <c r="B173" s="196"/>
      <c r="C173" s="196"/>
      <c r="D173" s="196"/>
      <c r="E173" s="197"/>
      <c r="F173" s="82" t="s">
        <v>199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310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200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309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156</v>
      </c>
      <c r="B175" s="259"/>
      <c r="C175" s="259"/>
      <c r="D175" s="259"/>
      <c r="E175" s="260"/>
      <c r="F175" s="82" t="s">
        <v>199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  <c r="AQ175" s="61" t="s">
        <v>311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200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314</v>
      </c>
      <c r="B177" s="259"/>
      <c r="C177" s="259"/>
      <c r="D177" s="259"/>
      <c r="E177" s="260"/>
      <c r="F177" s="82" t="s">
        <v>199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314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200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257</v>
      </c>
      <c r="DE178" s="61">
        <v>2</v>
      </c>
      <c r="DX178">
        <v>2</v>
      </c>
    </row>
    <row r="179" spans="1:121" ht="30.75" customHeight="1">
      <c r="A179" s="319" t="s">
        <v>316</v>
      </c>
      <c r="B179" s="320"/>
      <c r="C179" s="320"/>
      <c r="D179" s="320"/>
      <c r="E179" s="321"/>
      <c r="F179" s="85" t="s">
        <v>199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315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200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317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2" t="s">
        <v>356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211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285</v>
      </c>
      <c r="AI181" s="60"/>
      <c r="AJ181" s="60"/>
      <c r="AK181" s="60"/>
      <c r="AL181" s="60"/>
      <c r="AM181" s="157">
        <f>SUM(AN25:AN178)</f>
        <v>2504.2474239999997</v>
      </c>
      <c r="AN181" s="157"/>
      <c r="AQ181" s="61" t="s">
        <v>320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321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212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322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323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324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325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326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327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328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331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335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336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337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338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339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342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343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344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345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346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349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353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354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355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213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214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215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2020-10-02T06:23:15Z</cp:lastPrinted>
  <dcterms:created xsi:type="dcterms:W3CDTF">1996-10-08T23:32:33Z</dcterms:created>
  <dcterms:modified xsi:type="dcterms:W3CDTF">2020-10-03T06:51:30Z</dcterms:modified>
  <cp:category/>
  <cp:version/>
  <cp:contentType/>
  <cp:contentStatus/>
</cp:coreProperties>
</file>